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en_skoroszyt" defaultThemeVersion="202300"/>
  <mc:AlternateContent xmlns:mc="http://schemas.openxmlformats.org/markup-compatibility/2006">
    <mc:Choice Requires="x15">
      <x15ac:absPath xmlns:x15ac="http://schemas.microsoft.com/office/spreadsheetml/2010/11/ac" url="https://polslpl-my.sharepoint.com/personal/mgonet_polsl_pl/Documents/Dokumenty/Do 4-tomu Excela/Przykłady_tom4/R16.Obliczenia finansowe/"/>
    </mc:Choice>
  </mc:AlternateContent>
  <xr:revisionPtr revIDLastSave="0" documentId="8_{8BF3C62E-50A0-4936-879A-5EBF8BC57BAD}" xr6:coauthVersionLast="47" xr6:coauthVersionMax="47" xr10:uidLastSave="{00000000-0000-0000-0000-000000000000}"/>
  <bookViews>
    <workbookView xWindow="-110" yWindow="-110" windowWidth="19420" windowHeight="10420" xr2:uid="{FC42C646-60E6-4F74-A197-F6CC8CE245F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H11" i="1"/>
  <c r="I11" i="1" s="1"/>
  <c r="H10" i="1"/>
  <c r="H9" i="1"/>
  <c r="H8" i="1"/>
  <c r="H7" i="1"/>
  <c r="H6" i="1"/>
  <c r="I6" i="1" s="1"/>
  <c r="I32" i="1"/>
  <c r="I31" i="1"/>
  <c r="I30" i="1"/>
  <c r="I29" i="1"/>
  <c r="I28" i="1"/>
  <c r="I27" i="1"/>
  <c r="H32" i="1"/>
  <c r="H31" i="1"/>
  <c r="H30" i="1"/>
  <c r="H29" i="1"/>
  <c r="H28" i="1"/>
  <c r="H27" i="1"/>
  <c r="H26" i="1"/>
  <c r="H25" i="1"/>
  <c r="H24" i="1"/>
  <c r="H23" i="1"/>
  <c r="H22" i="1"/>
  <c r="H21" i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F25" i="1"/>
  <c r="F24" i="1"/>
  <c r="F23" i="1"/>
  <c r="F22" i="1"/>
  <c r="F20" i="1"/>
  <c r="F21" i="1"/>
  <c r="E26" i="1"/>
  <c r="E27" i="1"/>
  <c r="E28" i="1"/>
  <c r="E29" i="1"/>
  <c r="E30" i="1"/>
  <c r="E31" i="1"/>
  <c r="E32" i="1"/>
  <c r="E22" i="1"/>
  <c r="E23" i="1"/>
  <c r="E24" i="1"/>
  <c r="E25" i="1"/>
  <c r="E21" i="1"/>
  <c r="I21" i="1" s="1"/>
  <c r="E20" i="1"/>
  <c r="E11" i="1"/>
  <c r="E7" i="1"/>
  <c r="E8" i="1"/>
  <c r="E9" i="1"/>
  <c r="I9" i="1" s="1"/>
  <c r="E10" i="1"/>
  <c r="E6" i="1"/>
  <c r="D27" i="1"/>
  <c r="D28" i="1" s="1"/>
  <c r="D29" i="1" s="1"/>
  <c r="D30" i="1" s="1"/>
  <c r="D31" i="1" s="1"/>
  <c r="D32" i="1" s="1"/>
  <c r="D26" i="1"/>
  <c r="D25" i="1"/>
  <c r="D24" i="1"/>
  <c r="D23" i="1"/>
  <c r="D22" i="1"/>
  <c r="D21" i="1"/>
  <c r="I23" i="1"/>
  <c r="H20" i="1"/>
  <c r="D20" i="1"/>
  <c r="H5" i="1"/>
  <c r="I5" i="1" s="1"/>
  <c r="R10" i="1"/>
  <c r="N10" i="1"/>
  <c r="I7" i="1"/>
  <c r="I8" i="1"/>
  <c r="E5" i="1"/>
  <c r="D5" i="1"/>
  <c r="I10" i="1" l="1"/>
  <c r="I33" i="1"/>
  <c r="I25" i="1"/>
  <c r="G21" i="1"/>
  <c r="G20" i="1"/>
  <c r="I22" i="1"/>
  <c r="I24" i="1"/>
  <c r="I26" i="1"/>
  <c r="I20" i="1"/>
  <c r="I12" i="1"/>
  <c r="D6" i="1"/>
  <c r="D7" i="1" s="1"/>
  <c r="D8" i="1" s="1"/>
  <c r="D9" i="1" s="1"/>
  <c r="D10" i="1" s="1"/>
  <c r="G5" i="1"/>
  <c r="G22" i="1" l="1"/>
  <c r="G9" i="1"/>
  <c r="D11" i="1"/>
  <c r="G11" i="1" s="1"/>
  <c r="G10" i="1"/>
  <c r="G7" i="1"/>
  <c r="G8" i="1"/>
  <c r="G6" i="1"/>
  <c r="G12" i="1" l="1"/>
  <c r="G23" i="1"/>
  <c r="G24" i="1" l="1"/>
  <c r="G26" i="1" l="1"/>
  <c r="G25" i="1"/>
  <c r="G33" i="1" l="1"/>
</calcChain>
</file>

<file path=xl/sharedStrings.xml><?xml version="1.0" encoding="utf-8"?>
<sst xmlns="http://schemas.openxmlformats.org/spreadsheetml/2006/main" count="58" uniqueCount="27">
  <si>
    <t>Porównanie rentowności obligacji 3-letnich z odsetkami płatnymi co 6 miesięcy</t>
  </si>
  <si>
    <t>Parametry obligacji:</t>
  </si>
  <si>
    <t>Stopa proc.</t>
  </si>
  <si>
    <t>Zakup</t>
  </si>
  <si>
    <t>Wykup</t>
  </si>
  <si>
    <t>Przepływy finansowe</t>
  </si>
  <si>
    <t>Nominał</t>
  </si>
  <si>
    <t>PV</t>
  </si>
  <si>
    <t>mnożnik</t>
  </si>
  <si>
    <t>Dane</t>
  </si>
  <si>
    <t>Opis</t>
  </si>
  <si>
    <t>Data rozliczenia</t>
  </si>
  <si>
    <t>Data spłaty</t>
  </si>
  <si>
    <t>Kupon procentowy</t>
  </si>
  <si>
    <t>Cena</t>
  </si>
  <si>
    <t>Wartość wykupu</t>
  </si>
  <si>
    <t>Częstotliwość półroczna</t>
  </si>
  <si>
    <t>Podstawa 30/360</t>
  </si>
  <si>
    <t>Wynik</t>
  </si>
  <si>
    <t>Rentowność obligacji</t>
  </si>
  <si>
    <t>Rentowność</t>
  </si>
  <si>
    <t>PL</t>
  </si>
  <si>
    <t>Nr kuponu</t>
  </si>
  <si>
    <t>Częstotliwość</t>
  </si>
  <si>
    <t>wariant polski</t>
  </si>
  <si>
    <t>wariant USA</t>
  </si>
  <si>
    <t>Porównanie rentowności obligacji 3-letnich z odsetkami płatnymi co 3 miesiące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</si>
</sst>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zł&quot;;[Red]\-#,##0\ &quot;zł&quot;"/>
    <numFmt numFmtId="164" formatCode="dd\ mmm\ yyyy"/>
  </numFmts>
  <fonts count="6" x14ac:knownFonts="1"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ADADA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CCCCCC"/>
      </top>
      <bottom/>
      <diagonal/>
    </border>
    <border>
      <left/>
      <right/>
      <top/>
      <bottom style="medium">
        <color rgb="FFCCCCCC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9" fontId="0" fillId="0" borderId="0" xfId="0" applyNumberFormat="1"/>
    <xf numFmtId="14" fontId="0" fillId="0" borderId="0" xfId="0" applyNumberFormat="1"/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5" fillId="3" borderId="0" xfId="0" applyFont="1" applyFill="1" applyAlignment="1">
      <alignment vertical="center" wrapText="1"/>
    </xf>
    <xf numFmtId="10" fontId="0" fillId="0" borderId="0" xfId="0" applyNumberFormat="1"/>
    <xf numFmtId="10" fontId="5" fillId="3" borderId="0" xfId="0" applyNumberFormat="1" applyFont="1" applyFill="1" applyAlignment="1">
      <alignment vertical="center" wrapText="1"/>
    </xf>
    <xf numFmtId="6" fontId="5" fillId="3" borderId="0" xfId="0" applyNumberFormat="1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0" fontId="5" fillId="3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Continuous"/>
    </xf>
    <xf numFmtId="10" fontId="1" fillId="4" borderId="0" xfId="0" applyNumberFormat="1" applyFont="1" applyFill="1"/>
    <xf numFmtId="0" fontId="5" fillId="3" borderId="0" xfId="0" applyFont="1" applyFill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164" fontId="5" fillId="3" borderId="0" xfId="0" applyNumberFormat="1" applyFont="1" applyFill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C0723-B0CA-4CBB-890C-BA79AFE3D233}">
  <sheetPr codeName="Arkusz1"/>
  <dimension ref="A1:T33"/>
  <sheetViews>
    <sheetView tabSelected="1" workbookViewId="0"/>
  </sheetViews>
  <sheetFormatPr defaultRowHeight="18.5" x14ac:dyDescent="0.45"/>
  <cols>
    <col min="1" max="1" width="11.85546875" customWidth="1"/>
    <col min="2" max="4" width="9.78515625" bestFit="1" customWidth="1"/>
    <col min="6" max="6" width="9.78515625" bestFit="1" customWidth="1"/>
  </cols>
  <sheetData>
    <row r="1" spans="1:20" ht="23.5" x14ac:dyDescent="0.55000000000000004">
      <c r="A1" s="1" t="s">
        <v>0</v>
      </c>
      <c r="N1" s="4" t="s">
        <v>9</v>
      </c>
      <c r="O1" s="4" t="s">
        <v>10</v>
      </c>
      <c r="P1" s="5"/>
      <c r="R1" s="4" t="s">
        <v>9</v>
      </c>
      <c r="S1" s="4" t="s">
        <v>10</v>
      </c>
      <c r="T1" s="5"/>
    </row>
    <row r="2" spans="1:20" x14ac:dyDescent="0.45">
      <c r="N2" s="16">
        <v>43146</v>
      </c>
      <c r="O2" s="14" t="s">
        <v>11</v>
      </c>
      <c r="P2" s="14"/>
      <c r="R2" s="16">
        <v>43054</v>
      </c>
      <c r="S2" s="14" t="s">
        <v>11</v>
      </c>
      <c r="T2" s="14"/>
    </row>
    <row r="3" spans="1:20" x14ac:dyDescent="0.45">
      <c r="F3" s="12" t="s">
        <v>24</v>
      </c>
      <c r="G3" s="12"/>
      <c r="H3" s="12" t="s">
        <v>25</v>
      </c>
      <c r="I3" s="12"/>
      <c r="N3" s="16">
        <v>46341</v>
      </c>
      <c r="O3" s="14" t="s">
        <v>12</v>
      </c>
      <c r="P3" s="14"/>
      <c r="R3" s="16">
        <v>46341</v>
      </c>
      <c r="S3" s="14" t="s">
        <v>12</v>
      </c>
      <c r="T3" s="14"/>
    </row>
    <row r="4" spans="1:20" x14ac:dyDescent="0.45">
      <c r="A4" t="s">
        <v>1</v>
      </c>
      <c r="C4" t="s">
        <v>22</v>
      </c>
      <c r="D4" t="s">
        <v>5</v>
      </c>
      <c r="F4" t="s">
        <v>8</v>
      </c>
      <c r="G4" t="s">
        <v>7</v>
      </c>
      <c r="H4" t="s">
        <v>8</v>
      </c>
      <c r="I4" t="s">
        <v>7</v>
      </c>
      <c r="N4" s="8">
        <v>5.7500000000000002E-2</v>
      </c>
      <c r="O4" s="14" t="s">
        <v>13</v>
      </c>
      <c r="P4" s="14"/>
      <c r="R4" s="8">
        <v>5.7500000000000002E-2</v>
      </c>
      <c r="S4" s="14" t="s">
        <v>13</v>
      </c>
      <c r="T4" s="14"/>
    </row>
    <row r="5" spans="1:20" x14ac:dyDescent="0.45">
      <c r="A5" t="s">
        <v>2</v>
      </c>
      <c r="B5" s="2">
        <v>0.06</v>
      </c>
      <c r="D5" s="3">
        <f>B6</f>
        <v>45748</v>
      </c>
      <c r="E5">
        <f>-$B$8</f>
        <v>-1000</v>
      </c>
      <c r="F5">
        <f>1</f>
        <v>1</v>
      </c>
      <c r="G5">
        <f t="shared" ref="G5:G11" si="0">$E5*F5</f>
        <v>-1000</v>
      </c>
      <c r="H5">
        <f>1</f>
        <v>1</v>
      </c>
      <c r="I5">
        <f t="shared" ref="I5:I11" si="1">$E5*H5</f>
        <v>-1000</v>
      </c>
      <c r="N5" s="6">
        <v>95.042869999999994</v>
      </c>
      <c r="O5" s="14" t="s">
        <v>14</v>
      </c>
      <c r="P5" s="14"/>
      <c r="R5" s="6">
        <v>100</v>
      </c>
      <c r="S5" s="14" t="s">
        <v>14</v>
      </c>
      <c r="T5" s="14"/>
    </row>
    <row r="6" spans="1:20" x14ac:dyDescent="0.45">
      <c r="A6" t="s">
        <v>3</v>
      </c>
      <c r="B6" s="3">
        <v>45748</v>
      </c>
      <c r="C6">
        <v>1</v>
      </c>
      <c r="D6" s="3">
        <f>EDATE(D5,6)</f>
        <v>45931</v>
      </c>
      <c r="E6">
        <f>$B$8*$B$5/$B$9</f>
        <v>30</v>
      </c>
      <c r="F6">
        <f t="shared" ref="F6:F11" si="2">_xlfn.LET(_xlpm.lata,QUOTIENT(C6,$B$9),1/(1+$B$12)^_xlpm.lata/(1+$B$12*(YEARFRAC($D$5,D6)-_xlpm.lata)))</f>
        <v>0.97045625467062402</v>
      </c>
      <c r="G6">
        <f t="shared" si="0"/>
        <v>29.113687640118719</v>
      </c>
      <c r="H6">
        <f t="shared" ref="H6:H11" si="3">1/(1+$B$5/$B$9)^C6</f>
        <v>0.970873786407767</v>
      </c>
      <c r="I6">
        <f t="shared" si="1"/>
        <v>29.126213592233011</v>
      </c>
      <c r="N6" s="9">
        <v>100</v>
      </c>
      <c r="O6" s="14" t="s">
        <v>15</v>
      </c>
      <c r="P6" s="14"/>
      <c r="R6" s="9">
        <v>100</v>
      </c>
      <c r="S6" s="14" t="s">
        <v>15</v>
      </c>
      <c r="T6" s="14"/>
    </row>
    <row r="7" spans="1:20" x14ac:dyDescent="0.45">
      <c r="A7" t="s">
        <v>4</v>
      </c>
      <c r="B7" s="3">
        <v>46844</v>
      </c>
      <c r="C7">
        <v>2</v>
      </c>
      <c r="D7" s="3">
        <f t="shared" ref="D7:D11" si="4">EDATE(D6,6)</f>
        <v>46113</v>
      </c>
      <c r="E7">
        <f t="shared" ref="E7:E10" si="5">$B$8*$B$5/$B$9</f>
        <v>30</v>
      </c>
      <c r="F7">
        <f t="shared" si="2"/>
        <v>0.94260808156350029</v>
      </c>
      <c r="G7">
        <f t="shared" si="0"/>
        <v>28.278242446905008</v>
      </c>
      <c r="H7">
        <f t="shared" si="3"/>
        <v>0.94259590913375435</v>
      </c>
      <c r="I7">
        <f t="shared" si="1"/>
        <v>28.277877274012631</v>
      </c>
      <c r="N7" s="6">
        <v>2</v>
      </c>
      <c r="O7" s="14" t="s">
        <v>16</v>
      </c>
      <c r="P7" s="14"/>
      <c r="R7" s="6">
        <v>2</v>
      </c>
      <c r="S7" s="14" t="s">
        <v>16</v>
      </c>
      <c r="T7" s="14"/>
    </row>
    <row r="8" spans="1:20" x14ac:dyDescent="0.45">
      <c r="A8" t="s">
        <v>6</v>
      </c>
      <c r="B8">
        <v>1000</v>
      </c>
      <c r="C8">
        <v>3</v>
      </c>
      <c r="D8" s="3">
        <f t="shared" si="4"/>
        <v>46296</v>
      </c>
      <c r="E8">
        <f t="shared" si="5"/>
        <v>30</v>
      </c>
      <c r="F8">
        <f t="shared" si="2"/>
        <v>0.91475990845637656</v>
      </c>
      <c r="G8">
        <f t="shared" si="0"/>
        <v>27.442797253691296</v>
      </c>
      <c r="H8">
        <f t="shared" si="3"/>
        <v>0.91514165935315961</v>
      </c>
      <c r="I8">
        <f t="shared" si="1"/>
        <v>27.45424978059479</v>
      </c>
      <c r="N8" s="6">
        <v>0</v>
      </c>
      <c r="O8" s="14" t="s">
        <v>17</v>
      </c>
      <c r="P8" s="14"/>
      <c r="R8" s="6">
        <v>0</v>
      </c>
      <c r="S8" s="14" t="s">
        <v>17</v>
      </c>
      <c r="T8" s="14"/>
    </row>
    <row r="9" spans="1:20" x14ac:dyDescent="0.45">
      <c r="A9" t="s">
        <v>23</v>
      </c>
      <c r="B9">
        <v>2</v>
      </c>
      <c r="C9">
        <v>4</v>
      </c>
      <c r="D9" s="3">
        <f t="shared" si="4"/>
        <v>46478</v>
      </c>
      <c r="E9">
        <f t="shared" si="5"/>
        <v>30</v>
      </c>
      <c r="F9">
        <f t="shared" si="2"/>
        <v>0.88850999542882247</v>
      </c>
      <c r="G9">
        <f t="shared" si="0"/>
        <v>26.655299862864673</v>
      </c>
      <c r="H9">
        <f t="shared" si="3"/>
        <v>0.888487047915689</v>
      </c>
      <c r="I9">
        <f t="shared" si="1"/>
        <v>26.65461143747067</v>
      </c>
      <c r="N9" s="10" t="s">
        <v>18</v>
      </c>
      <c r="O9" s="10" t="s">
        <v>10</v>
      </c>
      <c r="P9" s="10"/>
      <c r="R9" s="10" t="s">
        <v>18</v>
      </c>
      <c r="S9" s="10" t="s">
        <v>10</v>
      </c>
      <c r="T9" s="10"/>
    </row>
    <row r="10" spans="1:20" ht="19" thickBot="1" x14ac:dyDescent="0.5">
      <c r="C10">
        <v>5</v>
      </c>
      <c r="D10" s="3">
        <f t="shared" si="4"/>
        <v>46661</v>
      </c>
      <c r="E10">
        <f t="shared" si="5"/>
        <v>30</v>
      </c>
      <c r="F10">
        <f t="shared" si="2"/>
        <v>0.86226008240126828</v>
      </c>
      <c r="G10">
        <f t="shared" si="0"/>
        <v>25.867802472038047</v>
      </c>
      <c r="H10">
        <f t="shared" si="3"/>
        <v>0.86260878438416411</v>
      </c>
      <c r="I10">
        <f t="shared" si="1"/>
        <v>25.878263531524922</v>
      </c>
      <c r="N10" s="11">
        <f>YIELD(N2,N3,N4,N5,N6,N7,N8)</f>
        <v>6.5000006880731431E-2</v>
      </c>
      <c r="O10" s="15" t="s">
        <v>19</v>
      </c>
      <c r="P10" s="15"/>
      <c r="R10" s="11">
        <f>YIELD(R2,R3,R4,R5,R6,R7,R8)</f>
        <v>5.7500000000000009E-2</v>
      </c>
      <c r="S10" s="15" t="s">
        <v>19</v>
      </c>
      <c r="T10" s="15"/>
    </row>
    <row r="11" spans="1:20" x14ac:dyDescent="0.45">
      <c r="A11" t="s">
        <v>20</v>
      </c>
      <c r="C11">
        <v>6</v>
      </c>
      <c r="D11" s="3">
        <f t="shared" si="4"/>
        <v>46844</v>
      </c>
      <c r="E11">
        <f>$B$8*(1+$B$5/$B$9)</f>
        <v>1030</v>
      </c>
      <c r="F11">
        <f t="shared" si="2"/>
        <v>0.83751670224115682</v>
      </c>
      <c r="G11">
        <f t="shared" si="0"/>
        <v>862.64220330839157</v>
      </c>
      <c r="H11">
        <f t="shared" si="3"/>
        <v>0.83748425668365445</v>
      </c>
      <c r="I11">
        <f t="shared" si="1"/>
        <v>862.6087843841641</v>
      </c>
    </row>
    <row r="12" spans="1:20" x14ac:dyDescent="0.45">
      <c r="A12" t="s">
        <v>21</v>
      </c>
      <c r="B12" s="13">
        <v>6.0886299999999997E-2</v>
      </c>
      <c r="G12">
        <f>SUM(G5:G11)</f>
        <v>3.2984009408210113E-5</v>
      </c>
      <c r="I12">
        <f>SUM(I5:I11)</f>
        <v>0</v>
      </c>
    </row>
    <row r="16" spans="1:20" ht="23.5" x14ac:dyDescent="0.55000000000000004">
      <c r="A16" s="1" t="s">
        <v>26</v>
      </c>
    </row>
    <row r="18" spans="1:9" x14ac:dyDescent="0.45">
      <c r="F18" s="12" t="s">
        <v>24</v>
      </c>
      <c r="G18" s="12"/>
      <c r="H18" s="12" t="s">
        <v>25</v>
      </c>
      <c r="I18" s="12"/>
    </row>
    <row r="19" spans="1:9" x14ac:dyDescent="0.45">
      <c r="A19" t="s">
        <v>1</v>
      </c>
      <c r="C19" t="s">
        <v>22</v>
      </c>
      <c r="D19" t="s">
        <v>5</v>
      </c>
      <c r="F19" t="s">
        <v>8</v>
      </c>
      <c r="G19" t="s">
        <v>7</v>
      </c>
      <c r="H19" t="s">
        <v>8</v>
      </c>
      <c r="I19" t="s">
        <v>7</v>
      </c>
    </row>
    <row r="20" spans="1:9" x14ac:dyDescent="0.45">
      <c r="A20" t="s">
        <v>2</v>
      </c>
      <c r="B20" s="2">
        <v>0.06</v>
      </c>
      <c r="D20" s="3">
        <f>B21</f>
        <v>45748</v>
      </c>
      <c r="E20">
        <f>-$B$23</f>
        <v>-1000</v>
      </c>
      <c r="F20">
        <f t="shared" ref="F20:F32" si="6">1/(1+$B$26)^QUOTIENT(C20,$B$24)/(1+$B$26*(YEARFRAC($D$20,D20)-QUOTIENT(C20,$B$24)))</f>
        <v>1</v>
      </c>
      <c r="G20">
        <f t="shared" ref="G20:G32" si="7">$E20*F20</f>
        <v>-1000</v>
      </c>
      <c r="H20">
        <f>1</f>
        <v>1</v>
      </c>
      <c r="I20">
        <f t="shared" ref="I20:I32" si="8">$E20*H20</f>
        <v>-1000</v>
      </c>
    </row>
    <row r="21" spans="1:9" x14ac:dyDescent="0.45">
      <c r="A21" t="s">
        <v>3</v>
      </c>
      <c r="B21" s="3">
        <v>45748</v>
      </c>
      <c r="C21">
        <v>1</v>
      </c>
      <c r="D21" s="3">
        <f t="shared" ref="D21:D26" si="9">EDATE(D20,3)</f>
        <v>45839</v>
      </c>
      <c r="E21">
        <f>$B$23*$B$20/$B$24</f>
        <v>15</v>
      </c>
      <c r="F21">
        <f t="shared" si="6"/>
        <v>0.98489514332323391</v>
      </c>
      <c r="G21">
        <f t="shared" si="7"/>
        <v>14.773427149848509</v>
      </c>
      <c r="H21">
        <f t="shared" ref="H21:H32" si="10">1/(1+$B$20/$B$24)^C21</f>
        <v>0.98522167487684742</v>
      </c>
      <c r="I21">
        <f t="shared" si="8"/>
        <v>14.778325123152712</v>
      </c>
    </row>
    <row r="22" spans="1:9" x14ac:dyDescent="0.45">
      <c r="A22" t="s">
        <v>4</v>
      </c>
      <c r="B22" s="3">
        <v>46844</v>
      </c>
      <c r="C22">
        <v>2</v>
      </c>
      <c r="D22" s="3">
        <f t="shared" si="9"/>
        <v>45931</v>
      </c>
      <c r="E22">
        <f t="shared" ref="E22:E31" si="11">$B$23*$B$20/$B$24</f>
        <v>15</v>
      </c>
      <c r="F22">
        <f t="shared" si="6"/>
        <v>0.97023981005033089</v>
      </c>
      <c r="G22">
        <f t="shared" si="7"/>
        <v>14.553597150754964</v>
      </c>
      <c r="H22">
        <f t="shared" si="10"/>
        <v>0.9706617486471405</v>
      </c>
      <c r="I22">
        <f t="shared" si="8"/>
        <v>14.559926229707107</v>
      </c>
    </row>
    <row r="23" spans="1:9" x14ac:dyDescent="0.45">
      <c r="A23" t="s">
        <v>6</v>
      </c>
      <c r="B23">
        <v>1000</v>
      </c>
      <c r="C23">
        <v>3</v>
      </c>
      <c r="D23" s="3">
        <f t="shared" si="9"/>
        <v>46023</v>
      </c>
      <c r="E23">
        <f t="shared" si="11"/>
        <v>15</v>
      </c>
      <c r="F23">
        <f t="shared" si="6"/>
        <v>0.9560142275471365</v>
      </c>
      <c r="G23">
        <f t="shared" si="7"/>
        <v>14.340213413207048</v>
      </c>
      <c r="H23">
        <f t="shared" si="10"/>
        <v>0.95631699374102519</v>
      </c>
      <c r="I23">
        <f t="shared" si="8"/>
        <v>14.344754906115378</v>
      </c>
    </row>
    <row r="24" spans="1:9" x14ac:dyDescent="0.45">
      <c r="A24" t="s">
        <v>23</v>
      </c>
      <c r="B24">
        <v>4</v>
      </c>
      <c r="C24">
        <v>4</v>
      </c>
      <c r="D24" s="3">
        <f t="shared" si="9"/>
        <v>46113</v>
      </c>
      <c r="E24">
        <f t="shared" si="11"/>
        <v>15</v>
      </c>
      <c r="F24">
        <f t="shared" si="6"/>
        <v>0.9421997660423761</v>
      </c>
      <c r="G24">
        <f t="shared" si="7"/>
        <v>14.132996490635641</v>
      </c>
      <c r="H24">
        <f t="shared" si="10"/>
        <v>0.94218423028672449</v>
      </c>
      <c r="I24">
        <f t="shared" si="8"/>
        <v>14.132763454300868</v>
      </c>
    </row>
    <row r="25" spans="1:9" x14ac:dyDescent="0.45">
      <c r="A25" t="s">
        <v>20</v>
      </c>
      <c r="C25">
        <v>5</v>
      </c>
      <c r="D25" s="3">
        <f t="shared" si="9"/>
        <v>46204</v>
      </c>
      <c r="E25">
        <f t="shared" si="11"/>
        <v>15</v>
      </c>
      <c r="F25">
        <f t="shared" si="6"/>
        <v>0.92796797361542349</v>
      </c>
      <c r="G25">
        <f t="shared" si="7"/>
        <v>13.919519604231352</v>
      </c>
      <c r="H25">
        <f t="shared" si="10"/>
        <v>0.92826032540563996</v>
      </c>
      <c r="I25">
        <f t="shared" si="8"/>
        <v>13.923904881084599</v>
      </c>
    </row>
    <row r="26" spans="1:9" x14ac:dyDescent="0.45">
      <c r="A26" t="s">
        <v>21</v>
      </c>
      <c r="B26" s="7">
        <v>6.1346049999999999E-2</v>
      </c>
      <c r="C26">
        <v>6</v>
      </c>
      <c r="D26" s="3">
        <f t="shared" si="9"/>
        <v>46296</v>
      </c>
      <c r="E26">
        <f t="shared" si="11"/>
        <v>15</v>
      </c>
      <c r="F26">
        <f t="shared" si="6"/>
        <v>0.9141597220344212</v>
      </c>
      <c r="G26">
        <f t="shared" si="7"/>
        <v>13.712395830516318</v>
      </c>
      <c r="H26">
        <f t="shared" si="10"/>
        <v>0.91454219251787205</v>
      </c>
      <c r="I26">
        <f t="shared" si="8"/>
        <v>13.71813288776808</v>
      </c>
    </row>
    <row r="27" spans="1:9" x14ac:dyDescent="0.45">
      <c r="C27">
        <v>7</v>
      </c>
      <c r="D27" s="3">
        <f t="shared" ref="D27:D32" si="12">EDATE(D26,3)</f>
        <v>46388</v>
      </c>
      <c r="E27">
        <f t="shared" si="11"/>
        <v>15</v>
      </c>
      <c r="F27">
        <f t="shared" si="6"/>
        <v>0.9007563815280949</v>
      </c>
      <c r="G27">
        <f t="shared" si="7"/>
        <v>13.511345722921423</v>
      </c>
      <c r="H27">
        <f t="shared" si="10"/>
        <v>0.90102679065800217</v>
      </c>
      <c r="I27">
        <f t="shared" si="8"/>
        <v>13.515401859870032</v>
      </c>
    </row>
    <row r="28" spans="1:9" x14ac:dyDescent="0.45">
      <c r="C28">
        <v>8</v>
      </c>
      <c r="D28" s="3">
        <f t="shared" si="12"/>
        <v>46478</v>
      </c>
      <c r="E28">
        <f t="shared" si="11"/>
        <v>15</v>
      </c>
      <c r="F28">
        <f t="shared" si="6"/>
        <v>0.88774039913030811</v>
      </c>
      <c r="G28">
        <f t="shared" si="7"/>
        <v>13.316105986954621</v>
      </c>
      <c r="H28">
        <f t="shared" si="10"/>
        <v>0.88771112380098749</v>
      </c>
      <c r="I28">
        <f t="shared" si="8"/>
        <v>13.315666857014813</v>
      </c>
    </row>
    <row r="29" spans="1:9" x14ac:dyDescent="0.45">
      <c r="C29">
        <v>9</v>
      </c>
      <c r="D29" s="3">
        <f t="shared" si="12"/>
        <v>46569</v>
      </c>
      <c r="E29">
        <f t="shared" si="11"/>
        <v>15</v>
      </c>
      <c r="F29">
        <f t="shared" si="6"/>
        <v>0.87433120763526972</v>
      </c>
      <c r="G29">
        <f t="shared" si="7"/>
        <v>13.114968114529045</v>
      </c>
      <c r="H29">
        <f t="shared" si="10"/>
        <v>0.87459224019801729</v>
      </c>
      <c r="I29">
        <f t="shared" si="8"/>
        <v>13.118883602970259</v>
      </c>
    </row>
    <row r="30" spans="1:9" x14ac:dyDescent="0.45">
      <c r="C30">
        <v>10</v>
      </c>
      <c r="D30" s="3">
        <f t="shared" si="12"/>
        <v>46661</v>
      </c>
      <c r="E30">
        <f t="shared" si="11"/>
        <v>15</v>
      </c>
      <c r="F30">
        <f t="shared" si="6"/>
        <v>0.86132107622619514</v>
      </c>
      <c r="G30">
        <f t="shared" si="7"/>
        <v>12.919816143392927</v>
      </c>
      <c r="H30">
        <f t="shared" si="10"/>
        <v>0.86166723172218462</v>
      </c>
      <c r="I30">
        <f t="shared" si="8"/>
        <v>12.925008475832769</v>
      </c>
    </row>
    <row r="31" spans="1:9" x14ac:dyDescent="0.45">
      <c r="C31">
        <v>11</v>
      </c>
      <c r="D31" s="3">
        <f t="shared" si="12"/>
        <v>46753</v>
      </c>
      <c r="E31">
        <f t="shared" si="11"/>
        <v>15</v>
      </c>
      <c r="F31">
        <f t="shared" si="6"/>
        <v>0.84869245193694809</v>
      </c>
      <c r="G31">
        <f t="shared" si="7"/>
        <v>12.730386779054221</v>
      </c>
      <c r="H31">
        <f t="shared" si="10"/>
        <v>0.8489332332238273</v>
      </c>
      <c r="I31">
        <f t="shared" si="8"/>
        <v>12.73399849835741</v>
      </c>
    </row>
    <row r="32" spans="1:9" x14ac:dyDescent="0.45">
      <c r="C32">
        <v>12</v>
      </c>
      <c r="D32" s="3">
        <f t="shared" si="12"/>
        <v>46844</v>
      </c>
      <c r="E32">
        <f>$B$23*(1+$B$20/$B$24)</f>
        <v>1014.9999999999999</v>
      </c>
      <c r="F32">
        <f t="shared" si="6"/>
        <v>0.83642879636694178</v>
      </c>
      <c r="G32">
        <f t="shared" si="7"/>
        <v>848.97522831244578</v>
      </c>
      <c r="H32">
        <f t="shared" si="10"/>
        <v>0.83638742189539661</v>
      </c>
      <c r="I32">
        <f t="shared" si="8"/>
        <v>848.93323322382741</v>
      </c>
    </row>
    <row r="33" spans="7:9" x14ac:dyDescent="0.45">
      <c r="G33">
        <f>SUM(G20:G32)</f>
        <v>6.9849193096160889E-7</v>
      </c>
      <c r="I33">
        <f>SUM(I20:I32)</f>
        <v>1.4779288903810084E-12</v>
      </c>
    </row>
  </sheetData>
  <mergeCells count="16">
    <mergeCell ref="O8:P8"/>
    <mergeCell ref="O10:P10"/>
    <mergeCell ref="S2:T2"/>
    <mergeCell ref="S3:T3"/>
    <mergeCell ref="S4:T4"/>
    <mergeCell ref="S5:T5"/>
    <mergeCell ref="S6:T6"/>
    <mergeCell ref="S7:T7"/>
    <mergeCell ref="S8:T8"/>
    <mergeCell ref="S10:T10"/>
    <mergeCell ref="O2:P2"/>
    <mergeCell ref="O3:P3"/>
    <mergeCell ref="O4:P4"/>
    <mergeCell ref="O5:P5"/>
    <mergeCell ref="O6:P6"/>
    <mergeCell ref="O7:P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Gonet</dc:creator>
  <cp:lastModifiedBy>Maciej Gonet</cp:lastModifiedBy>
  <dcterms:created xsi:type="dcterms:W3CDTF">2025-05-02T08:33:35Z</dcterms:created>
  <dcterms:modified xsi:type="dcterms:W3CDTF">2025-12-11T22:16:48Z</dcterms:modified>
</cp:coreProperties>
</file>